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d.docs.live.net/99bd94eae897b9ca/Documents/PhD/Working file/Research data/1_Sr_separation_from_cementitious_matrices/Data/6_Decontamination_data/"/>
    </mc:Choice>
  </mc:AlternateContent>
  <xr:revisionPtr revIDLastSave="214" documentId="11_511BEEC197E67A0CC7324872E9363865AEA3A972" xr6:coauthVersionLast="47" xr6:coauthVersionMax="47" xr10:uidLastSave="{1A92E5E7-8CDF-4B2E-88E6-50960BE6F671}"/>
  <bookViews>
    <workbookView xWindow="28680" yWindow="-120" windowWidth="29040" windowHeight="15840" activeTab="1" xr2:uid="{00000000-000D-0000-FFFF-FFFF00000000}"/>
  </bookViews>
  <sheets>
    <sheet name="Sheet1" sheetId="1" r:id="rId1"/>
    <sheet name="Sheet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4" i="3" l="1"/>
  <c r="H26" i="3"/>
  <c r="G26" i="3"/>
  <c r="E26" i="3"/>
  <c r="J2" i="3" l="1"/>
  <c r="M2" i="3" s="1"/>
  <c r="N2" i="3" s="1"/>
  <c r="P2" i="3" s="1"/>
  <c r="E4" i="3"/>
  <c r="G4" i="3"/>
  <c r="F3" i="3"/>
  <c r="G3" i="3" s="1"/>
  <c r="E2" i="3"/>
  <c r="R3" i="3" l="1"/>
  <c r="S3" i="3" s="1"/>
  <c r="F12" i="3"/>
  <c r="F2" i="3"/>
  <c r="G2" i="3" s="1"/>
  <c r="D3" i="1" l="1"/>
  <c r="C3" i="1"/>
  <c r="B4" i="1"/>
  <c r="I2" i="1"/>
  <c r="C12" i="1" s="1"/>
  <c r="I1" i="1"/>
  <c r="C21" i="1"/>
  <c r="A12" i="1"/>
  <c r="C10" i="1" l="1"/>
  <c r="D6" i="1"/>
  <c r="D4" i="1"/>
  <c r="C5" i="1"/>
  <c r="C6" i="1" s="1"/>
  <c r="B5" i="1"/>
  <c r="B6" i="1" s="1"/>
  <c r="B10" i="1" l="1"/>
  <c r="A10" i="1"/>
  <c r="F10" i="1" s="1"/>
  <c r="H10" i="1" s="1"/>
  <c r="C18" i="1" s="1"/>
  <c r="B12" i="1" l="1"/>
  <c r="F12" i="1" l="1"/>
  <c r="H12" i="1" s="1"/>
  <c r="P4" i="3" l="1"/>
  <c r="P3" i="3"/>
  <c r="R4" i="3" s="1"/>
  <c r="S4" i="3" s="1"/>
</calcChain>
</file>

<file path=xl/sharedStrings.xml><?xml version="1.0" encoding="utf-8"?>
<sst xmlns="http://schemas.openxmlformats.org/spreadsheetml/2006/main" count="38" uniqueCount="36">
  <si>
    <t xml:space="preserve">U 238 </t>
  </si>
  <si>
    <t>half life in years</t>
  </si>
  <si>
    <t>Th 234</t>
  </si>
  <si>
    <t>half life in days</t>
  </si>
  <si>
    <t xml:space="preserve">half life in seconds </t>
  </si>
  <si>
    <t>Pa 234</t>
  </si>
  <si>
    <t>lambda</t>
  </si>
  <si>
    <t>lambda 1/(lambda 2 - lambda 1)</t>
  </si>
  <si>
    <t>N 1</t>
  </si>
  <si>
    <t>activity bq</t>
  </si>
  <si>
    <t>(exp (-lam1t)) - (exp (-lam2t))</t>
  </si>
  <si>
    <t>14 days in secs =</t>
  </si>
  <si>
    <t>N 2 after 14 days</t>
  </si>
  <si>
    <t>activity Th 234 after 14 days bq</t>
  </si>
  <si>
    <t>N1</t>
  </si>
  <si>
    <t>N2</t>
  </si>
  <si>
    <t>N3</t>
  </si>
  <si>
    <t>activity Pa 234m after 14 days bq</t>
  </si>
  <si>
    <t>t 1/2 yrs</t>
  </si>
  <si>
    <t>t 1/2 days</t>
  </si>
  <si>
    <t>t 1/2 secs</t>
  </si>
  <si>
    <t>time from now (secs)</t>
  </si>
  <si>
    <t>Number of atoms</t>
  </si>
  <si>
    <t>C value</t>
  </si>
  <si>
    <t>number of atoms</t>
  </si>
  <si>
    <t>activity</t>
  </si>
  <si>
    <t>U238</t>
  </si>
  <si>
    <t>Th234</t>
  </si>
  <si>
    <t>Pa234m</t>
  </si>
  <si>
    <t>time from now (days)</t>
  </si>
  <si>
    <t>Activity of U in measured fraction</t>
  </si>
  <si>
    <t>Activity in sample</t>
  </si>
  <si>
    <t>moles</t>
  </si>
  <si>
    <t>mass</t>
  </si>
  <si>
    <t>avogadros</t>
  </si>
  <si>
    <t>number of u atoms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</si>
</sst>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workbookViewId="0">
      <selection activeCell="D5" sqref="D5"/>
    </sheetView>
  </sheetViews>
  <sheetFormatPr defaultRowHeight="15" x14ac:dyDescent="0.25"/>
  <cols>
    <col min="1" max="1" width="29.42578125" bestFit="1" customWidth="1"/>
    <col min="2" max="2" width="12" bestFit="1" customWidth="1"/>
    <col min="3" max="3" width="27.7109375" bestFit="1" customWidth="1"/>
    <col min="4" max="4" width="12" bestFit="1" customWidth="1"/>
    <col min="6" max="6" width="15.5703125" bestFit="1" customWidth="1"/>
    <col min="8" max="8" width="30.140625" bestFit="1" customWidth="1"/>
    <col min="9" max="9" width="10" bestFit="1" customWidth="1"/>
  </cols>
  <sheetData>
    <row r="1" spans="1:9" x14ac:dyDescent="0.25">
      <c r="B1" t="s">
        <v>0</v>
      </c>
      <c r="C1" t="s">
        <v>2</v>
      </c>
      <c r="D1" t="s">
        <v>5</v>
      </c>
      <c r="H1" t="s">
        <v>11</v>
      </c>
      <c r="I1">
        <f>365.25*24*60*60</f>
        <v>31557600</v>
      </c>
    </row>
    <row r="2" spans="1:9" x14ac:dyDescent="0.25">
      <c r="A2" t="s">
        <v>9</v>
      </c>
      <c r="B2">
        <v>0.11</v>
      </c>
      <c r="I2">
        <f>365.25*24*60*60</f>
        <v>31557600</v>
      </c>
    </row>
    <row r="3" spans="1:9" x14ac:dyDescent="0.25">
      <c r="A3" t="s">
        <v>1</v>
      </c>
      <c r="B3" s="1">
        <v>4500000000</v>
      </c>
      <c r="C3">
        <f>C4/365.25</f>
        <v>6.5982203969883649E-2</v>
      </c>
      <c r="D3">
        <f>D4/365.25</f>
        <v>2.4399827616802293E-6</v>
      </c>
    </row>
    <row r="4" spans="1:9" x14ac:dyDescent="0.25">
      <c r="A4" t="s">
        <v>3</v>
      </c>
      <c r="B4" s="1">
        <f>B3*365.25</f>
        <v>1643625000000</v>
      </c>
      <c r="C4">
        <v>24.1</v>
      </c>
      <c r="D4">
        <f>D5/(24*60*60)</f>
        <v>8.9120370370370373E-4</v>
      </c>
    </row>
    <row r="5" spans="1:9" x14ac:dyDescent="0.25">
      <c r="A5" t="s">
        <v>4</v>
      </c>
      <c r="B5">
        <f>B4*24*60*60</f>
        <v>1.420092E+17</v>
      </c>
      <c r="C5">
        <f>C4*24*60*60</f>
        <v>2082240.0000000005</v>
      </c>
      <c r="D5">
        <v>77</v>
      </c>
    </row>
    <row r="6" spans="1:9" x14ac:dyDescent="0.25">
      <c r="A6" t="s">
        <v>6</v>
      </c>
      <c r="B6">
        <f>LN(2)/B5</f>
        <v>4.881001939028917E-18</v>
      </c>
      <c r="C6">
        <f>LN(2)/C5</f>
        <v>3.32885344897776E-7</v>
      </c>
      <c r="D6">
        <f>LN(2)/D5</f>
        <v>9.001911435843446E-3</v>
      </c>
    </row>
    <row r="7" spans="1:9" x14ac:dyDescent="0.25">
      <c r="B7" t="s">
        <v>14</v>
      </c>
      <c r="C7" t="s">
        <v>15</v>
      </c>
      <c r="D7" t="s">
        <v>16</v>
      </c>
    </row>
    <row r="9" spans="1:9" x14ac:dyDescent="0.25">
      <c r="A9" t="s">
        <v>7</v>
      </c>
      <c r="B9" t="s">
        <v>8</v>
      </c>
      <c r="C9" t="s">
        <v>10</v>
      </c>
      <c r="F9" t="s">
        <v>12</v>
      </c>
      <c r="H9" t="s">
        <v>13</v>
      </c>
    </row>
    <row r="10" spans="1:9" x14ac:dyDescent="0.25">
      <c r="A10">
        <f>B6/C6-B6</f>
        <v>1.4662707112305539E-11</v>
      </c>
      <c r="B10">
        <f>B2/B6</f>
        <v>2.2536356546066988E+16</v>
      </c>
      <c r="C10">
        <f>(EXP(-B6*I1))-(EXP(-C6*I1))</f>
        <v>0.99997260244927044</v>
      </c>
      <c r="F10">
        <f>A10*B10*C10</f>
        <v>330434.94205734227</v>
      </c>
      <c r="H10">
        <f>F10*C6</f>
        <v>0.10999694965303501</v>
      </c>
    </row>
    <row r="11" spans="1:9" x14ac:dyDescent="0.25">
      <c r="H11" t="s">
        <v>17</v>
      </c>
    </row>
    <row r="12" spans="1:9" x14ac:dyDescent="0.25">
      <c r="A12">
        <f>C6/D6-C6</f>
        <v>3.6646521447787017E-5</v>
      </c>
      <c r="B12">
        <f>F10</f>
        <v>330434.94205734227</v>
      </c>
      <c r="C12">
        <f>(EXP(-C6*I2))-(EXP(-D6*I2))</f>
        <v>2.7397396696902024E-5</v>
      </c>
      <c r="F12">
        <f>A12*B12*C12</f>
        <v>3.3176305448368037E-4</v>
      </c>
      <c r="H12">
        <f>F12*D6</f>
        <v>2.9865016341469944E-6</v>
      </c>
    </row>
    <row r="18" spans="3:3" x14ac:dyDescent="0.25">
      <c r="C18">
        <f>H10*(1-EXP(-C6*I1))</f>
        <v>0.10999393602296992</v>
      </c>
    </row>
    <row r="21" spans="3:3" x14ac:dyDescent="0.25">
      <c r="C21">
        <f>B2*90</f>
        <v>9.9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D4ECE-206A-48F6-988C-F00F1597DDEE}">
  <dimension ref="C1:S26"/>
  <sheetViews>
    <sheetView tabSelected="1" workbookViewId="0">
      <selection activeCell="L2" sqref="L2"/>
    </sheetView>
  </sheetViews>
  <sheetFormatPr defaultRowHeight="15" x14ac:dyDescent="0.25"/>
  <cols>
    <col min="3" max="3" width="13.85546875" bestFit="1" customWidth="1"/>
    <col min="5" max="5" width="9.42578125" bestFit="1" customWidth="1"/>
    <col min="6" max="6" width="10" bestFit="1" customWidth="1"/>
    <col min="7" max="7" width="18" bestFit="1" customWidth="1"/>
    <col min="8" max="8" width="9.7109375" customWidth="1"/>
    <col min="9" max="9" width="21" bestFit="1" customWidth="1"/>
    <col min="10" max="10" width="20" bestFit="1" customWidth="1"/>
    <col min="12" max="12" width="16.85546875" bestFit="1" customWidth="1"/>
    <col min="13" max="13" width="31.140625" bestFit="1" customWidth="1"/>
    <col min="14" max="14" width="16.5703125" bestFit="1" customWidth="1"/>
    <col min="16" max="16" width="12" bestFit="1" customWidth="1"/>
    <col min="18" max="18" width="16.28515625" bestFit="1" customWidth="1"/>
  </cols>
  <sheetData>
    <row r="1" spans="3:19" x14ac:dyDescent="0.25">
      <c r="D1" t="s">
        <v>18</v>
      </c>
      <c r="E1" t="s">
        <v>19</v>
      </c>
      <c r="F1" t="s">
        <v>20</v>
      </c>
      <c r="G1" t="s">
        <v>6</v>
      </c>
      <c r="I1" t="s">
        <v>29</v>
      </c>
      <c r="J1" t="s">
        <v>21</v>
      </c>
      <c r="L1" t="s">
        <v>31</v>
      </c>
      <c r="M1" t="s">
        <v>30</v>
      </c>
      <c r="N1" t="s">
        <v>22</v>
      </c>
      <c r="P1" t="s">
        <v>23</v>
      </c>
      <c r="R1" t="s">
        <v>24</v>
      </c>
      <c r="S1" t="s">
        <v>25</v>
      </c>
    </row>
    <row r="2" spans="3:19" x14ac:dyDescent="0.25">
      <c r="C2" t="s">
        <v>26</v>
      </c>
      <c r="D2" s="1">
        <v>4500000000</v>
      </c>
      <c r="E2">
        <f>D2*365.25</f>
        <v>1643625000000</v>
      </c>
      <c r="F2">
        <f>E2*24*60*60</f>
        <v>1.420092E+17</v>
      </c>
      <c r="G2">
        <f>(LN(2))/F2</f>
        <v>4.881001939028917E-18</v>
      </c>
      <c r="I2">
        <v>365.25</v>
      </c>
      <c r="J2">
        <f>I2*24*60*60</f>
        <v>31557600</v>
      </c>
      <c r="L2">
        <v>0.10009999999999999</v>
      </c>
      <c r="M2">
        <f>L2/(EXP(-G2*J2))</f>
        <v>0.10010000001541866</v>
      </c>
      <c r="N2">
        <f>M2/G2</f>
        <v>2.0508084460079872E+16</v>
      </c>
      <c r="P2">
        <f>(G2*G3*N2)/((G3-G2)*(G4-G2))</f>
        <v>11.119860568535739</v>
      </c>
    </row>
    <row r="3" spans="3:19" x14ac:dyDescent="0.25">
      <c r="C3" t="s">
        <v>27</v>
      </c>
      <c r="E3">
        <v>24.1</v>
      </c>
      <c r="F3">
        <f t="shared" ref="F3" si="0">E3*24*60*60</f>
        <v>2082240.0000000005</v>
      </c>
      <c r="G3">
        <f t="shared" ref="G3:G4" si="1">(LN(2))/F3</f>
        <v>3.32885344897776E-7</v>
      </c>
      <c r="P3">
        <f>(G2*G3*N2)/((G2-G3)*(G4-G3))</f>
        <v>-11.120271789589886</v>
      </c>
      <c r="R3">
        <f>(G2/(G3-G2))*N2*((EXP(-G2*J2))-(EXP(-G3*J2)))</f>
        <v>300695.89742016507</v>
      </c>
      <c r="S3">
        <f>R3*G3</f>
        <v>0.10009725752205792</v>
      </c>
    </row>
    <row r="4" spans="3:19" x14ac:dyDescent="0.25">
      <c r="C4" t="s">
        <v>28</v>
      </c>
      <c r="E4">
        <f>F4/(24*60*60)</f>
        <v>8.9120370370370373E-4</v>
      </c>
      <c r="F4">
        <v>77</v>
      </c>
      <c r="G4">
        <f t="shared" si="1"/>
        <v>9.001911435843446E-3</v>
      </c>
      <c r="P4">
        <f>(G2*G3*N2)/((G2-G4)*(G3-G4))</f>
        <v>4.1122105414643183E-4</v>
      </c>
      <c r="R4">
        <f>(P2*(EXP(-G2*J2)))+(P3*(EXP(-G3*J2)))+(P4*(EXP(-G4*J2)))</f>
        <v>11.11955590032532</v>
      </c>
      <c r="S4">
        <f>R4*G4</f>
        <v>0.10009725742063896</v>
      </c>
    </row>
    <row r="12" spans="3:19" x14ac:dyDescent="0.25">
      <c r="F12">
        <f>E2/E4</f>
        <v>1844275324675324.5</v>
      </c>
    </row>
    <row r="14" spans="3:19" x14ac:dyDescent="0.25">
      <c r="M14">
        <f>L2*90</f>
        <v>9.0090000000000003</v>
      </c>
    </row>
    <row r="15" spans="3:19" x14ac:dyDescent="0.25">
      <c r="M15" s="1"/>
    </row>
    <row r="25" spans="4:8" x14ac:dyDescent="0.25">
      <c r="D25" t="s">
        <v>33</v>
      </c>
      <c r="E25" t="s">
        <v>32</v>
      </c>
      <c r="F25" t="s">
        <v>34</v>
      </c>
      <c r="G25" t="s">
        <v>35</v>
      </c>
      <c r="H25" t="s">
        <v>9</v>
      </c>
    </row>
    <row r="26" spans="4:8" x14ac:dyDescent="0.25">
      <c r="D26" s="1">
        <v>2.5000000000000002E-6</v>
      </c>
      <c r="E26" s="1">
        <f>D26/238</f>
        <v>1.0504201680672271E-8</v>
      </c>
      <c r="F26" s="1">
        <v>6.0220000000000003E+23</v>
      </c>
      <c r="G26" s="1">
        <f>F26*E26</f>
        <v>6325630252100842</v>
      </c>
      <c r="H26" s="2">
        <f>G26*G2</f>
        <v>3.0875413526084187E-2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2019-05-14T14:35:20Z</dcterms:created>
  <dcterms:modified xsi:type="dcterms:W3CDTF">2022-04-12T16:03:27Z</dcterms:modified>
</cp:coreProperties>
</file>